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Sheets'!$A$1:$I$45</definedName>
    <definedName name="_xlnm.Print_Area" localSheetId="3">'Condensed Cash Flow Statements'!$A$1:$I$42</definedName>
  </definedNames>
  <calcPr fullCalcOnLoad="1"/>
</workbook>
</file>

<file path=xl/sharedStrings.xml><?xml version="1.0" encoding="utf-8"?>
<sst xmlns="http://schemas.openxmlformats.org/spreadsheetml/2006/main" count="157" uniqueCount="119">
  <si>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</si>
  <si>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</si>
  <si>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</si>
  <si>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</si>
  <si>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</si>
  <si>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</si>
  <si>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</si>
  <si>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</si>
  <si>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</si>
  <si>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</si>
  <si>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</si>
  <si>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</si>
  <si>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</si>
  <si>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</si>
  <si>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</si>
  <si>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</si>
  <si>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</si>
  <si>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</si>
  <si>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</si>
  <si>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</si>
  <si>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</si>
  <si>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</si>
  <si>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</si>
  <si>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</si>
  <si>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</si>
  <si>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</si>
  <si>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</si>
  <si>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</si>
  <si>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</si>
  <si>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</si>
  <si>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</si>
  <si>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</si>
  <si>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</si>
  <si>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</si>
  <si>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</si>
  <si>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</si>
  <si>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</si>
  <si>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</si>
  <si>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</si>
  <si>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</si>
  <si>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</si>
  <si>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</si>
  <si>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</si>
  <si>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</si>
  <si>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</si>
  <si>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</si>
  <si>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</si>
  <si>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</si>
  <si>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</si>
  <si>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</si>
  <si>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</si>
  <si>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</si>
  <si>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</si>
  <si>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</si>
  <si>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</si>
  <si>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</si>
  <si>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</si>
  <si>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</si>
  <si>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</si>
  <si>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</si>
  <si>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</si>
  <si>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</si>
  <si>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</si>
  <si>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</si>
  <si>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</si>
  <si>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</si>
  <si>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</si>
  <si>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</si>
  <si>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</si>
  <si>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</si>
  <si>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</si>
  <si>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</si>
  <si>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</si>
  <si>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</si>
  <si>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</si>
  <si>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At 31 December 2003</t>
  </si>
  <si>
    <t>Revolving credit and bankers acceptance</t>
  </si>
  <si>
    <t xml:space="preserve">  income statement</t>
  </si>
  <si>
    <t xml:space="preserve">Net (loss)/gain not recognised in the </t>
  </si>
  <si>
    <t>Payment for investment in CCM net of cash</t>
  </si>
  <si>
    <t xml:space="preserve">Negative goodwill 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</si>
  <si>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</si>
  <si>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</si>
  <si>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</si>
  <si>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</si>
  <si>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</si>
  <si>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</si>
  <si>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the financial year ended 31 December 2004.</t>
  </si>
  <si>
    <t>financial statements for the financial year ended 31 December 2004.</t>
  </si>
  <si>
    <t>statements for the financial year ended 31 December 2004.</t>
  </si>
  <si>
    <t>Hire purchase receivables</t>
  </si>
  <si>
    <t>At 31 December 2004</t>
  </si>
  <si>
    <t>Share of realisation of revaluation</t>
  </si>
  <si>
    <t xml:space="preserve">  reserve in associate</t>
  </si>
  <si>
    <t>Net profit for the period</t>
  </si>
  <si>
    <t>Earnings per share</t>
  </si>
  <si>
    <t xml:space="preserve">PROFIT ATTRIBUTABLE </t>
  </si>
  <si>
    <t>PROFIT FROM OPERATIONS</t>
  </si>
  <si>
    <t xml:space="preserve">  CASH EQUIVALENTS DURING THE PERIOD</t>
  </si>
  <si>
    <t xml:space="preserve">NET INCREASE/(DECREASE) IN CASH AND </t>
  </si>
  <si>
    <t>Dividends paid</t>
  </si>
  <si>
    <t>na</t>
  </si>
  <si>
    <t>Proceeds from disposal of investment</t>
  </si>
  <si>
    <t xml:space="preserve">na - The Company's outstanding Employees Share Options which may affect the dilutive potential of ordinary shares expired on </t>
  </si>
  <si>
    <t xml:space="preserve">       30 June 2005 and therefore are no longer relevant for the computation of diluted earnings per share.</t>
  </si>
  <si>
    <t>for the third quarter ended 30 September 2005</t>
  </si>
  <si>
    <t>9 months ended</t>
  </si>
  <si>
    <t>30.9.2005</t>
  </si>
  <si>
    <t>30.9.2004</t>
  </si>
  <si>
    <t>30 September</t>
  </si>
  <si>
    <t>At 30 September 2005</t>
  </si>
  <si>
    <t>Dividend paid for the year ended:</t>
  </si>
  <si>
    <t xml:space="preserve">  - 31 December 2003 (final)</t>
  </si>
  <si>
    <t xml:space="preserve">  - 31 December 2004 (interim)</t>
  </si>
  <si>
    <t xml:space="preserve">  - 31 December 2004 (final)</t>
  </si>
  <si>
    <t xml:space="preserve">  - 31 December 2005 (interim)</t>
  </si>
  <si>
    <t>Taxation refunded/(paid)</t>
  </si>
  <si>
    <t>At 30 September 2004</t>
  </si>
  <si>
    <t xml:space="preserve">Net gain/(loss) not recognised in the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</si>
</sst>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_(* #,##0.0_);_(* \(#,##0.0\);_(* &quot;-&quot;??_);_(@_)"/>
    <numFmt numFmtId="193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92" fontId="1" fillId="0" borderId="0" xfId="15" applyNumberFormat="1" applyFont="1" applyAlignment="1">
      <alignment/>
    </xf>
    <xf numFmtId="193" fontId="2" fillId="0" borderId="0" xfId="15" applyNumberFormat="1" applyFont="1" applyAlignment="1">
      <alignment/>
    </xf>
    <xf numFmtId="193" fontId="1" fillId="0" borderId="0" xfId="15" applyNumberFormat="1" applyFont="1" applyAlignment="1">
      <alignment/>
    </xf>
    <xf numFmtId="193" fontId="1" fillId="0" borderId="1" xfId="15" applyNumberFormat="1" applyFont="1" applyBorder="1" applyAlignment="1">
      <alignment/>
    </xf>
    <xf numFmtId="193" fontId="1" fillId="0" borderId="2" xfId="15" applyNumberFormat="1" applyFont="1" applyBorder="1" applyAlignment="1">
      <alignment/>
    </xf>
    <xf numFmtId="193" fontId="2" fillId="0" borderId="1" xfId="15" applyNumberFormat="1" applyFont="1" applyBorder="1" applyAlignment="1">
      <alignment/>
    </xf>
    <xf numFmtId="193" fontId="2" fillId="0" borderId="3" xfId="15" applyNumberFormat="1" applyFont="1" applyBorder="1" applyAlignment="1">
      <alignment/>
    </xf>
    <xf numFmtId="193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193" fontId="2" fillId="0" borderId="4" xfId="15" applyNumberFormat="1" applyFont="1" applyBorder="1" applyAlignment="1">
      <alignment/>
    </xf>
    <xf numFmtId="193" fontId="2" fillId="0" borderId="5" xfId="15" applyNumberFormat="1" applyFont="1" applyBorder="1" applyAlignment="1">
      <alignment/>
    </xf>
    <xf numFmtId="193" fontId="1" fillId="0" borderId="4" xfId="15" applyNumberFormat="1" applyFont="1" applyBorder="1" applyAlignment="1">
      <alignment/>
    </xf>
    <xf numFmtId="193" fontId="1" fillId="0" borderId="5" xfId="15" applyNumberFormat="1" applyFont="1" applyBorder="1" applyAlignment="1">
      <alignment/>
    </xf>
    <xf numFmtId="193" fontId="1" fillId="0" borderId="6" xfId="15" applyNumberFormat="1" applyFont="1" applyBorder="1" applyAlignment="1">
      <alignment/>
    </xf>
    <xf numFmtId="193" fontId="1" fillId="0" borderId="7" xfId="15" applyNumberFormat="1" applyFont="1" applyBorder="1" applyAlignment="1">
      <alignment/>
    </xf>
    <xf numFmtId="193" fontId="1" fillId="0" borderId="8" xfId="15" applyNumberFormat="1" applyFont="1" applyBorder="1" applyAlignment="1">
      <alignment/>
    </xf>
    <xf numFmtId="193" fontId="2" fillId="0" borderId="6" xfId="15" applyNumberFormat="1" applyFont="1" applyBorder="1" applyAlignment="1">
      <alignment/>
    </xf>
    <xf numFmtId="193" fontId="2" fillId="0" borderId="7" xfId="15" applyNumberFormat="1" applyFont="1" applyBorder="1" applyAlignment="1">
      <alignment/>
    </xf>
    <xf numFmtId="193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93" fontId="1" fillId="0" borderId="0" xfId="0" applyNumberFormat="1" applyFont="1" applyAlignment="1">
      <alignment/>
    </xf>
    <xf numFmtId="193" fontId="2" fillId="0" borderId="2" xfId="15" applyNumberFormat="1" applyFont="1" applyBorder="1" applyAlignment="1">
      <alignment/>
    </xf>
    <xf numFmtId="19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3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93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3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93" fontId="2" fillId="0" borderId="14" xfId="15" applyNumberFormat="1" applyFont="1" applyBorder="1" applyAlignment="1">
      <alignment/>
    </xf>
    <xf numFmtId="193" fontId="1" fillId="0" borderId="10" xfId="15" applyNumberFormat="1" applyFont="1" applyBorder="1" applyAlignment="1">
      <alignment/>
    </xf>
    <xf numFmtId="193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93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43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65</v>
      </c>
    </row>
    <row r="3" ht="15.75">
      <c r="A3" s="15" t="s">
        <v>105</v>
      </c>
    </row>
    <row r="5" spans="5:11" ht="12.75">
      <c r="E5" s="59" t="s">
        <v>70</v>
      </c>
      <c r="F5" s="59"/>
      <c r="G5" s="59"/>
      <c r="I5" s="59" t="s">
        <v>70</v>
      </c>
      <c r="J5" s="59"/>
      <c r="K5" s="59"/>
    </row>
    <row r="6" spans="5:11" ht="12.75">
      <c r="E6" s="59" t="s">
        <v>56</v>
      </c>
      <c r="F6" s="59"/>
      <c r="G6" s="59"/>
      <c r="I6" s="59" t="s">
        <v>106</v>
      </c>
      <c r="J6" s="59"/>
      <c r="K6" s="59"/>
    </row>
    <row r="7" spans="3:11" ht="12.75">
      <c r="C7" s="3" t="s">
        <v>12</v>
      </c>
      <c r="D7" s="3"/>
      <c r="E7" s="4" t="s">
        <v>107</v>
      </c>
      <c r="G7" s="5" t="s">
        <v>108</v>
      </c>
      <c r="I7" s="4" t="s">
        <v>107</v>
      </c>
      <c r="K7" s="5" t="s">
        <v>108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3" t="s">
        <v>60</v>
      </c>
      <c r="E11" s="30">
        <f>+I11-394434</f>
        <v>180126</v>
      </c>
      <c r="F11" s="16"/>
      <c r="G11" s="16">
        <f>+K11-391582</f>
        <v>181943</v>
      </c>
      <c r="H11" s="16"/>
      <c r="I11" s="30">
        <v>574560</v>
      </c>
      <c r="J11" s="16"/>
      <c r="K11" s="16">
        <v>573525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67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68</v>
      </c>
      <c r="C14" s="3"/>
      <c r="E14" s="30">
        <f>E19-E11-E16</f>
        <v>-179919</v>
      </c>
      <c r="F14" s="16"/>
      <c r="G14" s="16">
        <f>G19-G11-G16</f>
        <v>-182711</v>
      </c>
      <c r="H14" s="16"/>
      <c r="I14" s="30">
        <f>I19-I11-I16</f>
        <v>-570442</v>
      </c>
      <c r="J14" s="16"/>
      <c r="K14" s="16">
        <f>K19-K11-K16</f>
        <v>-572349</v>
      </c>
    </row>
    <row r="16" spans="1:11" ht="12.75">
      <c r="A16" s="1" t="s">
        <v>66</v>
      </c>
      <c r="C16" s="3"/>
      <c r="E16" s="30">
        <f>+I16-11475</f>
        <v>7278</v>
      </c>
      <c r="F16" s="16"/>
      <c r="G16" s="16">
        <f>+K16-17290</f>
        <v>3669</v>
      </c>
      <c r="H16" s="16"/>
      <c r="I16" s="30">
        <v>18753</v>
      </c>
      <c r="J16" s="16"/>
      <c r="K16" s="16">
        <v>20959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97</v>
      </c>
      <c r="C19" s="3"/>
      <c r="E19" s="8">
        <f>+I19-15386</f>
        <v>7485</v>
      </c>
      <c r="F19" s="9"/>
      <c r="G19" s="9">
        <f>+K19-19234</f>
        <v>2901</v>
      </c>
      <c r="H19" s="9"/>
      <c r="I19" s="8">
        <v>22871</v>
      </c>
      <c r="J19" s="9"/>
      <c r="K19" s="9">
        <v>22135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f>+I21--1561</f>
        <v>-780</v>
      </c>
      <c r="F21" s="9"/>
      <c r="G21" s="9">
        <f>+K21--2261</f>
        <v>-570</v>
      </c>
      <c r="H21" s="9"/>
      <c r="I21" s="8">
        <v>-2341</v>
      </c>
      <c r="J21" s="9"/>
      <c r="K21" s="9">
        <v>-2831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61</v>
      </c>
      <c r="C24" s="3"/>
      <c r="E24" s="8">
        <f>+I24-1497</f>
        <v>677</v>
      </c>
      <c r="F24" s="9"/>
      <c r="G24" s="9">
        <f>+K24-3252</f>
        <v>930</v>
      </c>
      <c r="H24" s="9"/>
      <c r="I24" s="8">
        <v>2174</v>
      </c>
      <c r="J24" s="9"/>
      <c r="K24" s="9">
        <v>4182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7382</v>
      </c>
      <c r="F27" s="16"/>
      <c r="G27" s="9">
        <f>SUM(G19:G26)</f>
        <v>3261</v>
      </c>
      <c r="H27" s="16"/>
      <c r="I27" s="8">
        <f>SUM(I19:I26)</f>
        <v>22704</v>
      </c>
      <c r="J27" s="9"/>
      <c r="K27" s="9">
        <f>SUM(K19:K26)</f>
        <v>23486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f>+I30--4052</f>
        <v>-2014</v>
      </c>
      <c r="F30" s="16"/>
      <c r="G30" s="19">
        <f>+K30--5887</f>
        <v>-1022</v>
      </c>
      <c r="H30" s="16"/>
      <c r="I30" s="17">
        <v>-6066</v>
      </c>
      <c r="J30" s="16"/>
      <c r="K30" s="19">
        <v>-6909</v>
      </c>
    </row>
    <row r="31" spans="1:11" ht="12.75">
      <c r="A31" s="1" t="s">
        <v>9</v>
      </c>
      <c r="C31" s="3"/>
      <c r="E31" s="18">
        <f>+I31--399</f>
        <v>-160</v>
      </c>
      <c r="F31" s="16"/>
      <c r="G31" s="20">
        <f>+K31--1298</f>
        <v>-848</v>
      </c>
      <c r="H31" s="16"/>
      <c r="I31" s="18">
        <v>-559</v>
      </c>
      <c r="J31" s="16"/>
      <c r="K31" s="20">
        <v>-2146</v>
      </c>
    </row>
    <row r="32" spans="3:11" ht="12.75">
      <c r="C32" s="3"/>
      <c r="E32" s="8">
        <f>SUM(E30:E31)</f>
        <v>-2174</v>
      </c>
      <c r="F32" s="16"/>
      <c r="G32" s="9">
        <f>SUM(G30:G31)</f>
        <v>-1870</v>
      </c>
      <c r="H32" s="16"/>
      <c r="I32" s="8">
        <f>SUM(I30:I31)</f>
        <v>-6625</v>
      </c>
      <c r="J32" s="16"/>
      <c r="K32" s="9">
        <f>SUM(K30:K31)</f>
        <v>-9055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96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74</v>
      </c>
      <c r="C35" s="3"/>
      <c r="E35" s="13">
        <f>+E27+E32</f>
        <v>5208</v>
      </c>
      <c r="F35" s="16"/>
      <c r="G35" s="14">
        <f>+G27+G32</f>
        <v>1391</v>
      </c>
      <c r="H35" s="16"/>
      <c r="I35" s="13">
        <f>+I27+I32</f>
        <v>16079</v>
      </c>
      <c r="J35" s="16"/>
      <c r="K35" s="14">
        <f>+K27+K32</f>
        <v>14431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4" t="s">
        <v>73</v>
      </c>
      <c r="F37" s="27"/>
      <c r="G37" s="27" t="s">
        <v>73</v>
      </c>
      <c r="H37" s="27"/>
      <c r="I37" s="34" t="s">
        <v>73</v>
      </c>
      <c r="J37" s="27"/>
      <c r="K37" s="27" t="s">
        <v>73</v>
      </c>
    </row>
    <row r="38" spans="1:9" ht="12.75">
      <c r="A38" s="1" t="s">
        <v>95</v>
      </c>
      <c r="C38" s="3">
        <v>8</v>
      </c>
      <c r="E38" s="6"/>
      <c r="I38" s="6"/>
    </row>
    <row r="39" spans="1:11" ht="12.75">
      <c r="A39" s="1" t="s">
        <v>11</v>
      </c>
      <c r="C39" s="3"/>
      <c r="E39" s="31">
        <f>+E35/100744.5*100</f>
        <v>5.169512975894466</v>
      </c>
      <c r="F39" s="7"/>
      <c r="G39" s="32">
        <f>+G35/100744.5*100</f>
        <v>1.380720535612366</v>
      </c>
      <c r="H39" s="7"/>
      <c r="I39" s="31">
        <f>+I35/100744.5*100</f>
        <v>15.960176486061272</v>
      </c>
      <c r="J39" s="7"/>
      <c r="K39" s="32">
        <f>+K35/100744.5*100</f>
        <v>14.324355175716788</v>
      </c>
    </row>
    <row r="40" spans="1:11" ht="12.75">
      <c r="A40" s="1" t="s">
        <v>10</v>
      </c>
      <c r="C40" s="3"/>
      <c r="E40" s="56" t="s">
        <v>101</v>
      </c>
      <c r="F40" s="7"/>
      <c r="G40" s="32">
        <f>+G35/100744.5*100</f>
        <v>1.380720535612366</v>
      </c>
      <c r="H40" s="7"/>
      <c r="I40" s="56" t="s">
        <v>101</v>
      </c>
      <c r="J40" s="7"/>
      <c r="K40" s="32">
        <f>+K35/100744.5*100</f>
        <v>14.324355175716788</v>
      </c>
    </row>
    <row r="41" spans="5:9" ht="12.75">
      <c r="E41" s="6"/>
      <c r="I41" s="6"/>
    </row>
    <row r="42" spans="1:11" ht="12.7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2.75">
      <c r="A43" s="55" t="s">
        <v>104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2.75">
      <c r="A45" s="58" t="s">
        <v>83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2.75">
      <c r="A46" s="58" t="s">
        <v>87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5:9" ht="12.75">
      <c r="E47" s="6"/>
      <c r="I47" s="6"/>
    </row>
    <row r="61" spans="3:11" ht="12.75">
      <c r="C61" s="3"/>
      <c r="E61" s="8"/>
      <c r="F61" s="16"/>
      <c r="G61" s="9"/>
      <c r="H61" s="16"/>
      <c r="I61" s="8"/>
      <c r="J61" s="16"/>
      <c r="K61" s="9"/>
    </row>
  </sheetData>
  <mergeCells count="8">
    <mergeCell ref="A45:K45"/>
    <mergeCell ref="A46:K46"/>
    <mergeCell ref="E5:G5"/>
    <mergeCell ref="I5:K5"/>
    <mergeCell ref="A42:K42"/>
    <mergeCell ref="A44:K44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62</v>
      </c>
    </row>
    <row r="3" ht="15.75">
      <c r="A3" s="15"/>
    </row>
    <row r="4" spans="5:7" ht="12.75">
      <c r="E4" s="59"/>
      <c r="F4" s="59"/>
      <c r="G4" s="59"/>
    </row>
    <row r="5" spans="5:7" ht="12.75">
      <c r="E5" s="2" t="s">
        <v>13</v>
      </c>
      <c r="G5" s="3" t="s">
        <v>13</v>
      </c>
    </row>
    <row r="6" spans="5:7" ht="12.75">
      <c r="E6" s="4" t="s">
        <v>109</v>
      </c>
      <c r="G6" s="5" t="s">
        <v>14</v>
      </c>
    </row>
    <row r="7" spans="3:7" ht="12.75">
      <c r="C7" s="3" t="s">
        <v>12</v>
      </c>
      <c r="E7" s="2">
        <v>2005</v>
      </c>
      <c r="G7" s="3">
        <v>2004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69</v>
      </c>
      <c r="C12" s="3" t="s">
        <v>59</v>
      </c>
      <c r="E12" s="8">
        <v>131157</v>
      </c>
      <c r="F12" s="9"/>
      <c r="G12" s="9">
        <v>116337</v>
      </c>
    </row>
    <row r="13" spans="1:7" ht="12.75">
      <c r="A13" s="1" t="s">
        <v>16</v>
      </c>
      <c r="C13" s="3"/>
      <c r="E13" s="8">
        <v>9296</v>
      </c>
      <c r="F13" s="9"/>
      <c r="G13" s="9">
        <v>88804</v>
      </c>
    </row>
    <row r="14" spans="1:7" ht="12.75">
      <c r="A14" s="1" t="s">
        <v>72</v>
      </c>
      <c r="C14" s="53"/>
      <c r="E14" s="8">
        <v>66003</v>
      </c>
      <c r="F14" s="9"/>
      <c r="G14" s="9">
        <v>66003</v>
      </c>
    </row>
    <row r="15" spans="1:7" ht="12.75">
      <c r="A15" s="1" t="s">
        <v>90</v>
      </c>
      <c r="C15" s="3"/>
      <c r="E15" s="8">
        <v>419</v>
      </c>
      <c r="F15" s="9"/>
      <c r="G15" s="9">
        <v>1598</v>
      </c>
    </row>
    <row r="16" spans="1:7" ht="12.75">
      <c r="A16" s="1" t="s">
        <v>71</v>
      </c>
      <c r="C16" s="3"/>
      <c r="E16" s="8">
        <v>1037</v>
      </c>
      <c r="F16" s="9"/>
      <c r="G16" s="9">
        <v>2115</v>
      </c>
    </row>
    <row r="17" spans="3:7" ht="12.75">
      <c r="C17" s="3"/>
      <c r="E17" s="8"/>
      <c r="F17" s="9"/>
      <c r="G17" s="9"/>
    </row>
    <row r="18" spans="1:7" ht="12.75">
      <c r="A18" s="1" t="s">
        <v>17</v>
      </c>
      <c r="C18" s="3"/>
      <c r="E18" s="8"/>
      <c r="F18" s="9"/>
      <c r="G18" s="9"/>
    </row>
    <row r="19" spans="1:7" ht="12.75">
      <c r="A19" s="1" t="s">
        <v>18</v>
      </c>
      <c r="C19" s="3"/>
      <c r="E19" s="17">
        <v>160889</v>
      </c>
      <c r="F19" s="9"/>
      <c r="G19" s="19">
        <v>202351</v>
      </c>
    </row>
    <row r="20" spans="1:7" ht="12.75">
      <c r="A20" s="1" t="s">
        <v>19</v>
      </c>
      <c r="C20" s="3"/>
      <c r="E20" s="24">
        <f>56141+19447+4+91+14168-419</f>
        <v>89432</v>
      </c>
      <c r="F20" s="9"/>
      <c r="G20" s="21">
        <v>81923</v>
      </c>
    </row>
    <row r="21" spans="1:7" ht="12.75">
      <c r="A21" s="1" t="s">
        <v>55</v>
      </c>
      <c r="C21" s="3">
        <v>10</v>
      </c>
      <c r="E21" s="24">
        <v>1148</v>
      </c>
      <c r="F21" s="9"/>
      <c r="G21" s="21">
        <v>1609</v>
      </c>
    </row>
    <row r="22" spans="1:7" ht="12.75">
      <c r="A22" s="1" t="s">
        <v>20</v>
      </c>
      <c r="C22" s="3"/>
      <c r="E22" s="24">
        <v>57127</v>
      </c>
      <c r="F22" s="9"/>
      <c r="G22" s="21">
        <v>8277</v>
      </c>
    </row>
    <row r="23" spans="3:7" ht="12.75">
      <c r="C23" s="3"/>
      <c r="E23" s="25">
        <f>SUM(E19:E22)</f>
        <v>308596</v>
      </c>
      <c r="F23" s="9"/>
      <c r="G23" s="22">
        <f>SUM(G19:G22)</f>
        <v>294160</v>
      </c>
    </row>
    <row r="24" spans="3:7" ht="12.75">
      <c r="C24" s="3"/>
      <c r="E24" s="8"/>
      <c r="F24" s="9"/>
      <c r="G24" s="9"/>
    </row>
    <row r="25" spans="1:7" ht="12.75">
      <c r="A25" s="1" t="s">
        <v>21</v>
      </c>
      <c r="C25" s="3"/>
      <c r="E25" s="8"/>
      <c r="F25" s="9"/>
      <c r="G25" s="9"/>
    </row>
    <row r="26" spans="1:7" ht="12.75">
      <c r="A26" s="1" t="s">
        <v>23</v>
      </c>
      <c r="C26" s="3"/>
      <c r="E26" s="17">
        <v>-3304</v>
      </c>
      <c r="F26" s="9"/>
      <c r="G26" s="19">
        <v>-9953</v>
      </c>
    </row>
    <row r="27" spans="1:7" ht="12.75">
      <c r="A27" s="1" t="s">
        <v>22</v>
      </c>
      <c r="C27" s="3"/>
      <c r="E27" s="24">
        <f>-35163-18927+3304</f>
        <v>-50786</v>
      </c>
      <c r="F27" s="9"/>
      <c r="G27" s="21">
        <v>-65740</v>
      </c>
    </row>
    <row r="28" spans="1:7" ht="12.75">
      <c r="A28" s="1" t="s">
        <v>76</v>
      </c>
      <c r="C28" s="3">
        <v>17</v>
      </c>
      <c r="E28" s="24">
        <v>-83754</v>
      </c>
      <c r="F28" s="9"/>
      <c r="G28" s="21">
        <v>-119479</v>
      </c>
    </row>
    <row r="29" spans="1:7" ht="12.75">
      <c r="A29" s="1" t="s">
        <v>24</v>
      </c>
      <c r="C29" s="35"/>
      <c r="E29" s="24">
        <v>-614</v>
      </c>
      <c r="F29" s="9"/>
      <c r="G29" s="21">
        <v>-36</v>
      </c>
    </row>
    <row r="30" spans="3:7" ht="12.75">
      <c r="C30" s="3"/>
      <c r="E30" s="25">
        <f>SUM(E26:E29)</f>
        <v>-138458</v>
      </c>
      <c r="F30" s="9"/>
      <c r="G30" s="22">
        <f>SUM(G26:G29)</f>
        <v>-195208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+E23+E30</f>
        <v>170138</v>
      </c>
      <c r="F32" s="9"/>
      <c r="G32" s="9">
        <f>+G23+G30</f>
        <v>98952</v>
      </c>
    </row>
    <row r="33" spans="3:7" ht="12.75">
      <c r="C33" s="3"/>
      <c r="E33" s="8"/>
      <c r="F33" s="9"/>
      <c r="G33" s="9"/>
    </row>
    <row r="34" spans="3:8" ht="13.5" thickBot="1">
      <c r="C34" s="3"/>
      <c r="E34" s="26">
        <f>+E32+SUM(E12:E16)</f>
        <v>378050</v>
      </c>
      <c r="F34" s="9"/>
      <c r="G34" s="23">
        <f>+G32+SUM(G12:G16)</f>
        <v>373809</v>
      </c>
      <c r="H34" s="28"/>
    </row>
    <row r="35" spans="3:7" ht="13.5" thickTop="1">
      <c r="C35" s="3"/>
      <c r="E35" s="8"/>
      <c r="F35" s="9"/>
      <c r="G35" s="9"/>
    </row>
    <row r="36" spans="1:7" ht="12.75">
      <c r="A36" s="1" t="s">
        <v>26</v>
      </c>
      <c r="C36" s="3"/>
      <c r="E36" s="8"/>
      <c r="F36" s="9"/>
      <c r="G36" s="9"/>
    </row>
    <row r="37" spans="1:7" ht="12.75">
      <c r="A37" s="1" t="s">
        <v>28</v>
      </c>
      <c r="C37" s="3">
        <v>12</v>
      </c>
      <c r="E37" s="8">
        <v>100745</v>
      </c>
      <c r="F37" s="9"/>
      <c r="G37" s="9">
        <v>100745</v>
      </c>
    </row>
    <row r="38" spans="1:7" ht="12.75">
      <c r="A38" s="1" t="s">
        <v>27</v>
      </c>
      <c r="C38" s="3"/>
      <c r="E38" s="8">
        <f>+'Condensed Statement of Equity'!G23</f>
        <v>23857</v>
      </c>
      <c r="F38" s="9"/>
      <c r="G38" s="9">
        <v>23857</v>
      </c>
    </row>
    <row r="39" spans="1:8" ht="12.75">
      <c r="A39" s="1" t="s">
        <v>29</v>
      </c>
      <c r="C39" s="3"/>
      <c r="E39" s="8">
        <f>+'Condensed Statement of Equity'!K23+'Condensed Statement of Equity'!I23</f>
        <v>253448</v>
      </c>
      <c r="F39" s="9"/>
      <c r="G39" s="9">
        <v>249207</v>
      </c>
      <c r="H39" s="28"/>
    </row>
    <row r="40" spans="3:7" ht="13.5" thickBot="1">
      <c r="C40" s="3"/>
      <c r="E40" s="26">
        <f>SUM(E37:E39)</f>
        <v>378050</v>
      </c>
      <c r="F40" s="9"/>
      <c r="G40" s="23">
        <f>SUM(G37:G39)</f>
        <v>373809</v>
      </c>
    </row>
    <row r="41" spans="5:7" ht="13.5" thickTop="1">
      <c r="E41" s="36"/>
      <c r="F41" s="9"/>
      <c r="G41" s="36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60"/>
      <c r="B43" s="61"/>
      <c r="C43" s="61"/>
      <c r="D43" s="61"/>
      <c r="E43" s="61"/>
      <c r="F43" s="61"/>
      <c r="G43" s="61"/>
    </row>
    <row r="44" spans="1:11" ht="12.75">
      <c r="A44" s="58" t="s">
        <v>84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2.75">
      <c r="A45" s="58" t="s">
        <v>88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</sheetData>
  <mergeCells count="5">
    <mergeCell ref="A45:K45"/>
    <mergeCell ref="A42:G42"/>
    <mergeCell ref="A43:G43"/>
    <mergeCell ref="E4:G4"/>
    <mergeCell ref="A44:K44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K31" sqref="K3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63</v>
      </c>
    </row>
    <row r="3" ht="15.75">
      <c r="A3" s="15" t="s">
        <v>105</v>
      </c>
    </row>
    <row r="5" spans="7:11" ht="12.75">
      <c r="G5" s="62"/>
      <c r="H5" s="62"/>
      <c r="I5" s="62"/>
      <c r="K5" s="57"/>
    </row>
    <row r="6" spans="5:13" ht="12.75">
      <c r="E6" s="3" t="s">
        <v>30</v>
      </c>
      <c r="G6" s="3" t="s">
        <v>32</v>
      </c>
      <c r="I6" s="3" t="s">
        <v>57</v>
      </c>
      <c r="K6" s="3" t="s">
        <v>35</v>
      </c>
      <c r="M6" s="3" t="s">
        <v>36</v>
      </c>
    </row>
    <row r="7" spans="3:13" ht="12.75">
      <c r="C7" s="3"/>
      <c r="E7" s="3" t="s">
        <v>31</v>
      </c>
      <c r="G7" s="3" t="s">
        <v>33</v>
      </c>
      <c r="I7" s="3" t="s">
        <v>58</v>
      </c>
      <c r="K7" s="3" t="s">
        <v>34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91</v>
      </c>
      <c r="C10" s="3"/>
      <c r="E10" s="8">
        <v>100745</v>
      </c>
      <c r="F10" s="8"/>
      <c r="G10" s="8">
        <v>23857</v>
      </c>
      <c r="H10" s="8"/>
      <c r="I10" s="8">
        <f>12560-1836</f>
        <v>10724</v>
      </c>
      <c r="J10" s="8"/>
      <c r="K10" s="8">
        <f>236647+1836</f>
        <v>238483</v>
      </c>
      <c r="L10" s="8"/>
      <c r="M10" s="30">
        <v>373809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94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Statements'!I35</f>
        <v>16079</v>
      </c>
      <c r="L12" s="8"/>
      <c r="M12" s="8">
        <f>SUM(E12:L12)</f>
        <v>16079</v>
      </c>
    </row>
    <row r="13" spans="1:13" ht="12.75">
      <c r="A13" s="1" t="s">
        <v>111</v>
      </c>
      <c r="C13" s="3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114</v>
      </c>
      <c r="C14" s="3"/>
      <c r="E14" s="8">
        <v>0</v>
      </c>
      <c r="F14" s="8"/>
      <c r="G14" s="8">
        <v>0</v>
      </c>
      <c r="H14" s="8"/>
      <c r="I14" s="8">
        <v>0</v>
      </c>
      <c r="J14" s="8"/>
      <c r="K14" s="8">
        <f>+'Condensed Cash Flow Statements'!E30-K15</f>
        <v>-7254</v>
      </c>
      <c r="L14" s="8"/>
      <c r="M14" s="8">
        <f>SUM(E14:L14)</f>
        <v>-7254</v>
      </c>
    </row>
    <row r="15" spans="1:13" ht="12.75">
      <c r="A15" s="1" t="s">
        <v>115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v>-3627</v>
      </c>
      <c r="L15" s="8"/>
      <c r="M15" s="8">
        <f>SUM(E15:L15)</f>
        <v>-3627</v>
      </c>
    </row>
    <row r="16" spans="1:13" ht="12.75">
      <c r="A16" s="38" t="s">
        <v>37</v>
      </c>
      <c r="B16" s="39"/>
      <c r="C16" s="40"/>
      <c r="D16" s="39"/>
      <c r="E16" s="29"/>
      <c r="F16" s="29"/>
      <c r="G16" s="29"/>
      <c r="H16" s="29"/>
      <c r="I16" s="29"/>
      <c r="J16" s="29"/>
      <c r="K16" s="29"/>
      <c r="L16" s="29"/>
      <c r="M16" s="41"/>
    </row>
    <row r="17" spans="1:13" ht="12.75">
      <c r="A17" s="42" t="s">
        <v>38</v>
      </c>
      <c r="B17" s="43"/>
      <c r="C17" s="44"/>
      <c r="D17" s="43"/>
      <c r="E17" s="30">
        <v>0</v>
      </c>
      <c r="F17" s="30"/>
      <c r="G17" s="30">
        <v>0</v>
      </c>
      <c r="H17" s="30"/>
      <c r="I17" s="30">
        <v>-957</v>
      </c>
      <c r="J17" s="30"/>
      <c r="K17" s="30">
        <v>0</v>
      </c>
      <c r="L17" s="30"/>
      <c r="M17" s="45">
        <f>SUM(E17:L17)</f>
        <v>-957</v>
      </c>
    </row>
    <row r="18" spans="1:13" ht="12.75">
      <c r="A18" s="42" t="s">
        <v>92</v>
      </c>
      <c r="B18" s="43"/>
      <c r="C18" s="44"/>
      <c r="D18" s="43"/>
      <c r="E18" s="30"/>
      <c r="F18" s="30"/>
      <c r="G18" s="30"/>
      <c r="H18" s="30"/>
      <c r="I18" s="30"/>
      <c r="J18" s="30"/>
      <c r="K18" s="30"/>
      <c r="L18" s="30"/>
      <c r="M18" s="45"/>
    </row>
    <row r="19" spans="1:13" ht="12.75">
      <c r="A19" s="46" t="s">
        <v>93</v>
      </c>
      <c r="B19" s="47"/>
      <c r="C19" s="37"/>
      <c r="D19" s="47"/>
      <c r="E19" s="12">
        <v>0</v>
      </c>
      <c r="F19" s="12"/>
      <c r="G19" s="12">
        <v>0</v>
      </c>
      <c r="H19" s="12"/>
      <c r="I19" s="12">
        <v>-623</v>
      </c>
      <c r="J19" s="12"/>
      <c r="K19" s="12">
        <f>-I19</f>
        <v>623</v>
      </c>
      <c r="L19" s="12"/>
      <c r="M19" s="48">
        <f>SUM(E19:L19)</f>
        <v>0</v>
      </c>
    </row>
    <row r="20" spans="1:13" ht="12.75">
      <c r="A20" s="1" t="s">
        <v>78</v>
      </c>
      <c r="C20" s="3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1" t="s">
        <v>77</v>
      </c>
      <c r="C21" s="3"/>
      <c r="E21" s="8">
        <f>SUM(E17:E20)</f>
        <v>0</v>
      </c>
      <c r="F21" s="8"/>
      <c r="G21" s="8">
        <f>SUM(G17:G20)</f>
        <v>0</v>
      </c>
      <c r="H21" s="8"/>
      <c r="I21" s="8">
        <f>SUM(I17:I20)</f>
        <v>-1580</v>
      </c>
      <c r="J21" s="8"/>
      <c r="K21" s="8">
        <f>SUM(K17:K20)</f>
        <v>623</v>
      </c>
      <c r="L21" s="8"/>
      <c r="M21" s="8">
        <f>SUM(M17:M20)</f>
        <v>-957</v>
      </c>
    </row>
    <row r="22" spans="3:13" ht="12.75">
      <c r="C22" s="3"/>
      <c r="E22" s="29"/>
      <c r="F22" s="8"/>
      <c r="G22" s="29"/>
      <c r="H22" s="8"/>
      <c r="I22" s="29"/>
      <c r="J22" s="8"/>
      <c r="K22" s="29"/>
      <c r="L22" s="8"/>
      <c r="M22" s="29"/>
    </row>
    <row r="23" spans="1:13" ht="13.5" thickBot="1">
      <c r="A23" s="1" t="s">
        <v>110</v>
      </c>
      <c r="C23" s="3"/>
      <c r="E23" s="13">
        <f>SUM(E10:E14)+SUM(E21:E21)</f>
        <v>100745</v>
      </c>
      <c r="F23" s="8"/>
      <c r="G23" s="13">
        <f>SUM(G10:G14)+SUM(G21:G21)</f>
        <v>23857</v>
      </c>
      <c r="H23" s="8"/>
      <c r="I23" s="13">
        <f>SUM(I10:I14)+SUM(I21:I21)</f>
        <v>9144</v>
      </c>
      <c r="J23" s="8"/>
      <c r="K23" s="13">
        <f>SUM(K10:K15)+SUM(K21:K21)</f>
        <v>244304</v>
      </c>
      <c r="L23" s="8"/>
      <c r="M23" s="13">
        <f>SUM(M10:M15)+SUM(M21:M21)</f>
        <v>378050</v>
      </c>
    </row>
    <row r="24" spans="3:13" ht="13.5" thickTop="1">
      <c r="C24" s="3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" t="s">
        <v>75</v>
      </c>
      <c r="C25" s="3"/>
      <c r="E25" s="9">
        <v>100745</v>
      </c>
      <c r="F25" s="9"/>
      <c r="G25" s="9">
        <v>23857</v>
      </c>
      <c r="H25" s="9"/>
      <c r="I25" s="9">
        <v>9265</v>
      </c>
      <c r="J25" s="9"/>
      <c r="K25" s="9">
        <v>235422</v>
      </c>
      <c r="L25" s="9"/>
      <c r="M25" s="9">
        <f>SUM(E25:L25)</f>
        <v>369289</v>
      </c>
    </row>
    <row r="26" spans="3:13" ht="12.75">
      <c r="C26" s="3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" t="s">
        <v>94</v>
      </c>
      <c r="C27" s="3"/>
      <c r="E27" s="9">
        <v>0</v>
      </c>
      <c r="F27" s="9"/>
      <c r="G27" s="9">
        <v>0</v>
      </c>
      <c r="H27" s="9"/>
      <c r="I27" s="9">
        <v>0</v>
      </c>
      <c r="J27" s="9"/>
      <c r="K27" s="9">
        <f>+'Condensed Income Statements'!K35</f>
        <v>14431</v>
      </c>
      <c r="L27" s="9"/>
      <c r="M27" s="9">
        <f>SUM(E27:L27)</f>
        <v>14431</v>
      </c>
    </row>
    <row r="28" spans="1:13" ht="12.75">
      <c r="A28" s="1" t="s">
        <v>111</v>
      </c>
      <c r="C28" s="3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1" t="s">
        <v>112</v>
      </c>
      <c r="C29" s="3"/>
      <c r="E29" s="9">
        <v>0</v>
      </c>
      <c r="F29" s="9"/>
      <c r="G29" s="9">
        <v>0</v>
      </c>
      <c r="H29" s="9"/>
      <c r="I29" s="9">
        <v>0</v>
      </c>
      <c r="J29" s="9"/>
      <c r="K29" s="9">
        <f>+'Condensed Cash Flow Statements'!G30-K30</f>
        <v>-7254</v>
      </c>
      <c r="L29" s="9"/>
      <c r="M29" s="9">
        <f>SUM(E29:L29)</f>
        <v>-7254</v>
      </c>
    </row>
    <row r="30" spans="1:13" ht="12.75">
      <c r="A30" s="1" t="s">
        <v>113</v>
      </c>
      <c r="C30" s="3"/>
      <c r="E30" s="9">
        <v>0</v>
      </c>
      <c r="F30" s="9"/>
      <c r="G30" s="9">
        <v>0</v>
      </c>
      <c r="H30" s="9"/>
      <c r="I30" s="9">
        <v>0</v>
      </c>
      <c r="J30" s="9"/>
      <c r="K30" s="9">
        <v>-3627</v>
      </c>
      <c r="L30" s="9"/>
      <c r="M30" s="9">
        <f>SUM(E30:L30)</f>
        <v>-3627</v>
      </c>
    </row>
    <row r="31" spans="1:13" ht="12.75">
      <c r="A31" s="38" t="s">
        <v>37</v>
      </c>
      <c r="B31" s="39"/>
      <c r="C31" s="40"/>
      <c r="D31" s="39"/>
      <c r="E31" s="11"/>
      <c r="F31" s="11"/>
      <c r="G31" s="11"/>
      <c r="H31" s="11"/>
      <c r="I31" s="11"/>
      <c r="J31" s="11"/>
      <c r="K31" s="11"/>
      <c r="L31" s="11"/>
      <c r="M31" s="49"/>
    </row>
    <row r="32" spans="1:13" ht="12.75">
      <c r="A32" s="42" t="s">
        <v>38</v>
      </c>
      <c r="B32" s="43"/>
      <c r="C32" s="44"/>
      <c r="D32" s="43"/>
      <c r="E32" s="16">
        <v>0</v>
      </c>
      <c r="F32" s="16"/>
      <c r="G32" s="16">
        <v>0</v>
      </c>
      <c r="H32" s="16"/>
      <c r="I32" s="16">
        <v>177</v>
      </c>
      <c r="J32" s="16"/>
      <c r="K32" s="16">
        <v>0</v>
      </c>
      <c r="L32" s="16"/>
      <c r="M32" s="52">
        <f>SUM(E32:L32)</f>
        <v>177</v>
      </c>
    </row>
    <row r="33" spans="1:13" ht="12.75">
      <c r="A33" s="42" t="s">
        <v>80</v>
      </c>
      <c r="B33" s="43"/>
      <c r="C33" s="44"/>
      <c r="D33" s="43"/>
      <c r="E33" s="16">
        <v>0</v>
      </c>
      <c r="F33" s="16"/>
      <c r="G33" s="16">
        <v>0</v>
      </c>
      <c r="H33" s="16"/>
      <c r="I33" s="16">
        <v>0</v>
      </c>
      <c r="J33" s="16"/>
      <c r="K33" s="16">
        <v>1836</v>
      </c>
      <c r="L33" s="16"/>
      <c r="M33" s="52">
        <f>SUM(E33:L33)</f>
        <v>1836</v>
      </c>
    </row>
    <row r="34" spans="1:13" ht="12.75">
      <c r="A34" s="42" t="s">
        <v>81</v>
      </c>
      <c r="B34" s="43"/>
      <c r="C34" s="44"/>
      <c r="D34" s="43"/>
      <c r="E34" s="16"/>
      <c r="F34" s="16"/>
      <c r="G34" s="16"/>
      <c r="H34" s="16"/>
      <c r="I34" s="16"/>
      <c r="J34" s="16"/>
      <c r="K34" s="16"/>
      <c r="L34" s="16"/>
      <c r="M34" s="52"/>
    </row>
    <row r="35" spans="1:13" ht="12.75">
      <c r="A35" s="46" t="s">
        <v>82</v>
      </c>
      <c r="B35" s="47"/>
      <c r="C35" s="37"/>
      <c r="D35" s="47"/>
      <c r="E35" s="10">
        <v>0</v>
      </c>
      <c r="F35" s="10"/>
      <c r="G35" s="10">
        <v>0</v>
      </c>
      <c r="H35" s="10"/>
      <c r="I35" s="10">
        <v>0</v>
      </c>
      <c r="J35" s="10"/>
      <c r="K35" s="10">
        <v>-2716</v>
      </c>
      <c r="L35" s="10"/>
      <c r="M35" s="50">
        <f>SUM(E35:L35)</f>
        <v>-2716</v>
      </c>
    </row>
    <row r="36" spans="1:13" ht="12.75">
      <c r="A36" s="1" t="s">
        <v>118</v>
      </c>
      <c r="C36" s="3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1" t="s">
        <v>77</v>
      </c>
      <c r="C37" s="3"/>
      <c r="E37" s="9">
        <f>SUM(E32:E36)</f>
        <v>0</v>
      </c>
      <c r="F37" s="9"/>
      <c r="G37" s="9">
        <f>SUM(G32:G36)</f>
        <v>0</v>
      </c>
      <c r="H37" s="9"/>
      <c r="I37" s="9">
        <f>SUM(I32:I36)</f>
        <v>177</v>
      </c>
      <c r="J37" s="9"/>
      <c r="K37" s="9">
        <f>SUM(K32:K36)</f>
        <v>-880</v>
      </c>
      <c r="L37" s="9"/>
      <c r="M37" s="9">
        <f>SUM(M32:M36)</f>
        <v>-703</v>
      </c>
    </row>
    <row r="38" spans="3:13" ht="12.75">
      <c r="C38" s="3"/>
      <c r="E38" s="11"/>
      <c r="F38" s="9"/>
      <c r="G38" s="11"/>
      <c r="H38" s="9"/>
      <c r="I38" s="11"/>
      <c r="J38" s="9"/>
      <c r="K38" s="11"/>
      <c r="L38" s="9"/>
      <c r="M38" s="11"/>
    </row>
    <row r="39" spans="1:14" ht="13.5" thickBot="1">
      <c r="A39" s="1" t="s">
        <v>117</v>
      </c>
      <c r="C39" s="3"/>
      <c r="E39" s="14">
        <f>SUM(E25:E29)+SUM(E37:E37)</f>
        <v>100745</v>
      </c>
      <c r="F39" s="9"/>
      <c r="G39" s="14">
        <f>SUM(G25:G29)+SUM(G37:G37)</f>
        <v>23857</v>
      </c>
      <c r="H39" s="9"/>
      <c r="I39" s="14">
        <f>SUM(I25:I29)+SUM(I37:I37)</f>
        <v>9442</v>
      </c>
      <c r="J39" s="9"/>
      <c r="K39" s="14">
        <f>SUM(K25:K30)+SUM(K37:K37)</f>
        <v>238092</v>
      </c>
      <c r="L39" s="9"/>
      <c r="M39" s="14">
        <f>SUM(M25:M30)+SUM(M37:M37)</f>
        <v>372136</v>
      </c>
      <c r="N39" s="28"/>
    </row>
    <row r="40" spans="3:14" ht="13.5" thickTop="1">
      <c r="C40" s="3"/>
      <c r="E40" s="9"/>
      <c r="F40" s="9"/>
      <c r="G40" s="9"/>
      <c r="H40" s="9"/>
      <c r="I40" s="9"/>
      <c r="J40" s="9"/>
      <c r="K40" s="9"/>
      <c r="L40" s="9"/>
      <c r="M40" s="9"/>
      <c r="N40" s="28"/>
    </row>
    <row r="41" spans="1:13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2.75">
      <c r="A43" s="51" t="s">
        <v>85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9"/>
      <c r="M43" s="9"/>
    </row>
    <row r="44" spans="1:13" ht="12.75">
      <c r="A44" s="58" t="s">
        <v>89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9"/>
      <c r="M44" s="9"/>
    </row>
    <row r="45" spans="5:13" ht="12.75">
      <c r="E45" s="9"/>
      <c r="F45" s="9"/>
      <c r="G45" s="9"/>
      <c r="H45" s="9"/>
      <c r="I45" s="9"/>
      <c r="J45" s="9"/>
      <c r="K45" s="9"/>
      <c r="L45" s="9"/>
      <c r="M45" s="9"/>
    </row>
    <row r="46" spans="5:13" ht="12.75">
      <c r="E46" s="9"/>
      <c r="F46" s="9"/>
      <c r="G46" s="9"/>
      <c r="H46" s="9"/>
      <c r="I46" s="9"/>
      <c r="J46" s="9"/>
      <c r="K46" s="9"/>
      <c r="L46" s="9"/>
      <c r="M46" s="9"/>
    </row>
    <row r="47" spans="5:13" ht="12.75">
      <c r="E47" s="9"/>
      <c r="F47" s="9"/>
      <c r="G47" s="9"/>
      <c r="H47" s="9"/>
      <c r="I47" s="9"/>
      <c r="J47" s="9"/>
      <c r="K47" s="9"/>
      <c r="L47" s="9"/>
      <c r="M47" s="9"/>
    </row>
  </sheetData>
  <mergeCells count="4">
    <mergeCell ref="G5:I5"/>
    <mergeCell ref="A41:M41"/>
    <mergeCell ref="A42:M42"/>
    <mergeCell ref="A44:K44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64</v>
      </c>
    </row>
    <row r="3" ht="15.75">
      <c r="A3" s="15" t="s">
        <v>105</v>
      </c>
    </row>
    <row r="5" spans="5:7" ht="12.75">
      <c r="E5" s="59"/>
      <c r="F5" s="59"/>
      <c r="G5" s="59"/>
    </row>
    <row r="6" spans="5:7" ht="12.75">
      <c r="E6" s="2" t="s">
        <v>106</v>
      </c>
      <c r="G6" s="3" t="s">
        <v>106</v>
      </c>
    </row>
    <row r="7" spans="3:7" ht="12.75">
      <c r="C7" s="3" t="s">
        <v>12</v>
      </c>
      <c r="E7" s="4" t="s">
        <v>107</v>
      </c>
      <c r="G7" s="5" t="s">
        <v>108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39</v>
      </c>
      <c r="C10" s="3"/>
      <c r="E10" s="8"/>
    </row>
    <row r="11" spans="1:7" ht="12.75">
      <c r="A11" s="1" t="s">
        <v>40</v>
      </c>
      <c r="C11" s="3"/>
      <c r="E11" s="17">
        <v>26048</v>
      </c>
      <c r="G11" s="19">
        <v>72786</v>
      </c>
    </row>
    <row r="12" spans="1:7" ht="12.75">
      <c r="A12" s="1" t="s">
        <v>41</v>
      </c>
      <c r="C12" s="3"/>
      <c r="E12" s="24">
        <v>-2204</v>
      </c>
      <c r="G12" s="21">
        <v>-2479</v>
      </c>
    </row>
    <row r="13" spans="1:7" ht="12.75">
      <c r="A13" s="1" t="s">
        <v>42</v>
      </c>
      <c r="C13" s="3"/>
      <c r="E13" s="24">
        <v>40</v>
      </c>
      <c r="G13" s="21">
        <v>394</v>
      </c>
    </row>
    <row r="14" spans="1:7" ht="12.75">
      <c r="A14" s="1" t="s">
        <v>116</v>
      </c>
      <c r="C14" s="3"/>
      <c r="E14" s="18">
        <v>58</v>
      </c>
      <c r="G14" s="20">
        <v>-1124</v>
      </c>
    </row>
    <row r="15" spans="3:7" ht="12.75">
      <c r="C15" s="3"/>
      <c r="E15" s="8"/>
      <c r="G15" s="9"/>
    </row>
    <row r="16" spans="1:7" ht="12.75">
      <c r="A16" s="1" t="s">
        <v>43</v>
      </c>
      <c r="C16" s="3"/>
      <c r="E16" s="8">
        <f>SUM(E11:E15)</f>
        <v>23942</v>
      </c>
      <c r="G16" s="9">
        <f>SUM(G11:G15)</f>
        <v>69577</v>
      </c>
    </row>
    <row r="17" spans="3:7" ht="12.75">
      <c r="C17" s="3"/>
      <c r="E17" s="8"/>
      <c r="G17" s="9"/>
    </row>
    <row r="18" spans="1:7" ht="12.75">
      <c r="A18" s="1" t="s">
        <v>44</v>
      </c>
      <c r="C18" s="3"/>
      <c r="E18" s="8"/>
      <c r="G18" s="9"/>
    </row>
    <row r="19" spans="1:7" ht="12.75">
      <c r="A19" s="1" t="s">
        <v>46</v>
      </c>
      <c r="C19" s="3"/>
      <c r="E19" s="17"/>
      <c r="G19" s="19"/>
    </row>
    <row r="20" spans="1:7" ht="12.75">
      <c r="A20" s="1" t="s">
        <v>47</v>
      </c>
      <c r="C20" s="3"/>
      <c r="E20" s="24">
        <v>719</v>
      </c>
      <c r="G20" s="21">
        <v>8082</v>
      </c>
    </row>
    <row r="21" spans="1:7" ht="12.75">
      <c r="A21" s="1" t="s">
        <v>102</v>
      </c>
      <c r="C21" s="3"/>
      <c r="E21" s="24">
        <v>2</v>
      </c>
      <c r="G21" s="21">
        <v>0</v>
      </c>
    </row>
    <row r="22" spans="1:7" ht="12.75">
      <c r="A22" s="1" t="s">
        <v>45</v>
      </c>
      <c r="C22" s="3"/>
      <c r="E22" s="24">
        <v>-20683</v>
      </c>
      <c r="G22" s="21">
        <v>-7317</v>
      </c>
    </row>
    <row r="23" spans="1:7" ht="12.75">
      <c r="A23" s="1" t="s">
        <v>79</v>
      </c>
      <c r="C23" s="3"/>
      <c r="E23" s="24">
        <v>0</v>
      </c>
      <c r="G23" s="21">
        <v>-22572</v>
      </c>
    </row>
    <row r="24" spans="1:7" ht="12.75">
      <c r="A24" s="1" t="s">
        <v>48</v>
      </c>
      <c r="C24" s="3"/>
      <c r="E24" s="18">
        <v>91476</v>
      </c>
      <c r="G24" s="20">
        <v>36290</v>
      </c>
    </row>
    <row r="25" spans="3:7" ht="12.75">
      <c r="C25" s="3"/>
      <c r="E25" s="8"/>
      <c r="G25" s="9"/>
    </row>
    <row r="26" spans="1:7" ht="12.75">
      <c r="A26" s="1" t="s">
        <v>49</v>
      </c>
      <c r="C26" s="3"/>
      <c r="E26" s="8">
        <f>SUM(E20:E25)</f>
        <v>71514</v>
      </c>
      <c r="G26" s="9">
        <f>SUM(G20:G25)</f>
        <v>14483</v>
      </c>
    </row>
    <row r="27" spans="3:7" ht="12.75">
      <c r="C27" s="3"/>
      <c r="E27" s="8"/>
      <c r="G27" s="9"/>
    </row>
    <row r="28" spans="1:7" ht="12.75">
      <c r="A28" s="1" t="s">
        <v>50</v>
      </c>
      <c r="C28" s="3"/>
      <c r="E28" s="8"/>
      <c r="G28" s="9"/>
    </row>
    <row r="29" spans="1:7" ht="12.75">
      <c r="A29" s="1" t="s">
        <v>76</v>
      </c>
      <c r="C29" s="3">
        <v>17</v>
      </c>
      <c r="E29" s="17">
        <v>-35725</v>
      </c>
      <c r="G29" s="19">
        <v>-93044</v>
      </c>
    </row>
    <row r="30" spans="1:7" ht="12.75">
      <c r="A30" s="1" t="s">
        <v>100</v>
      </c>
      <c r="C30" s="3"/>
      <c r="E30" s="18">
        <f>-7254-3627</f>
        <v>-10881</v>
      </c>
      <c r="G30" s="20">
        <v>-10881</v>
      </c>
    </row>
    <row r="31" spans="3:7" ht="12.75">
      <c r="C31" s="3"/>
      <c r="E31" s="8"/>
      <c r="G31" s="9"/>
    </row>
    <row r="32" spans="1:7" ht="12.75">
      <c r="A32" s="1" t="s">
        <v>51</v>
      </c>
      <c r="C32" s="3"/>
      <c r="E32" s="12">
        <f>SUM(E29:E31)</f>
        <v>-46606</v>
      </c>
      <c r="G32" s="10">
        <f>SUM(G29:G31)</f>
        <v>-103925</v>
      </c>
    </row>
    <row r="33" spans="1:7" ht="12.75">
      <c r="A33" s="54" t="s">
        <v>99</v>
      </c>
      <c r="C33" s="3"/>
      <c r="E33" s="8"/>
      <c r="G33" s="9"/>
    </row>
    <row r="34" spans="1:7" ht="12.75">
      <c r="A34" s="54" t="s">
        <v>98</v>
      </c>
      <c r="C34" s="3"/>
      <c r="E34" s="8">
        <f>+E32+E26+E16</f>
        <v>48850</v>
      </c>
      <c r="G34" s="9">
        <f>+G32+G26+G16</f>
        <v>-19865</v>
      </c>
    </row>
    <row r="35" spans="1:7" ht="12.75">
      <c r="A35" s="1" t="s">
        <v>52</v>
      </c>
      <c r="C35" s="3"/>
      <c r="E35" s="8"/>
      <c r="G35" s="9"/>
    </row>
    <row r="36" spans="1:7" ht="12.75">
      <c r="A36" s="1" t="s">
        <v>53</v>
      </c>
      <c r="C36" s="3"/>
      <c r="E36" s="8">
        <v>8277</v>
      </c>
      <c r="G36" s="9">
        <v>31395</v>
      </c>
    </row>
    <row r="37" spans="1:7" ht="13.5" thickBot="1">
      <c r="A37" s="1" t="s">
        <v>54</v>
      </c>
      <c r="C37" s="3"/>
      <c r="E37" s="26">
        <f>+E36+E34</f>
        <v>57127</v>
      </c>
      <c r="G37" s="23">
        <f>+G36+G34</f>
        <v>11530</v>
      </c>
    </row>
    <row r="38" spans="5:7" ht="13.5" thickTop="1">
      <c r="E38" s="9"/>
      <c r="G38" s="9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60"/>
      <c r="B40" s="61"/>
      <c r="C40" s="61"/>
      <c r="D40" s="61"/>
      <c r="E40" s="61"/>
      <c r="F40" s="61"/>
      <c r="G40" s="61"/>
    </row>
    <row r="41" spans="1:11" ht="12.75">
      <c r="A41" s="58" t="s">
        <v>86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2.75">
      <c r="A42" s="58" t="s">
        <v>88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</sheetData>
  <mergeCells count="5">
    <mergeCell ref="A42:K42"/>
    <mergeCell ref="A39:G39"/>
    <mergeCell ref="A40:G40"/>
    <mergeCell ref="E5:G5"/>
    <mergeCell ref="A41:K41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2005-11-09T02:14:21Z</cp:lastPrinted>
  <dcterms:created xsi:type="dcterms:W3CDTF">2002-10-02T00:36:57Z</dcterms:created>
  <dcterms:modified xsi:type="dcterms:W3CDTF">2005-11-09T02:14:35Z</dcterms:modified>
  <cp:category/>
  <cp:version/>
  <cp:contentType/>
  <cp:contentStatus/>
</cp:coreProperties>
</file>